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\Documents\Documents\Temple EDC\Dylan Rusk DC\"/>
    </mc:Choice>
  </mc:AlternateContent>
  <xr:revisionPtr revIDLastSave="0" documentId="13_ncr:1_{CA8EEB1B-391C-4CAD-90D5-CA9C5CF8DF96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Summary" sheetId="5" r:id="rId1"/>
    <sheet name="Pri Svc GT 10 KW-Dist Line" sheetId="6" r:id="rId2"/>
  </sheets>
  <definedNames>
    <definedName name="_xlnm.Print_Titles" localSheetId="1">'Pri Svc GT 10 KW-Dist Line'!$1:$3</definedName>
  </definedNames>
  <calcPr calcId="181029"/>
</workbook>
</file>

<file path=xl/calcChain.xml><?xml version="1.0" encoding="utf-8"?>
<calcChain xmlns="http://schemas.openxmlformats.org/spreadsheetml/2006/main">
  <c r="B24" i="5" l="1"/>
  <c r="B21" i="5"/>
  <c r="B20" i="5"/>
  <c r="B19" i="5"/>
  <c r="B22" i="5"/>
  <c r="B14" i="5"/>
  <c r="B12" i="5"/>
  <c r="B11" i="5"/>
  <c r="B10" i="5"/>
  <c r="B9" i="5"/>
  <c r="O65" i="6"/>
  <c r="O53" i="6"/>
  <c r="O30" i="6"/>
  <c r="O18" i="6"/>
  <c r="N64" i="6"/>
  <c r="M64" i="6"/>
  <c r="L64" i="6"/>
  <c r="K64" i="6"/>
  <c r="J64" i="6"/>
  <c r="I64" i="6"/>
  <c r="H64" i="6"/>
  <c r="G64" i="6"/>
  <c r="F64" i="6"/>
  <c r="E64" i="6"/>
  <c r="D64" i="6"/>
  <c r="N63" i="6"/>
  <c r="M63" i="6"/>
  <c r="L63" i="6"/>
  <c r="K63" i="6"/>
  <c r="J63" i="6"/>
  <c r="I63" i="6"/>
  <c r="H63" i="6"/>
  <c r="G63" i="6"/>
  <c r="F63" i="6"/>
  <c r="E63" i="6"/>
  <c r="D63" i="6"/>
  <c r="N62" i="6"/>
  <c r="M62" i="6"/>
  <c r="L62" i="6"/>
  <c r="K62" i="6"/>
  <c r="J62" i="6"/>
  <c r="I62" i="6"/>
  <c r="H62" i="6"/>
  <c r="G62" i="6"/>
  <c r="F62" i="6"/>
  <c r="E62" i="6"/>
  <c r="D62" i="6"/>
  <c r="N61" i="6"/>
  <c r="M61" i="6"/>
  <c r="L61" i="6"/>
  <c r="K61" i="6"/>
  <c r="J61" i="6"/>
  <c r="I61" i="6"/>
  <c r="H61" i="6"/>
  <c r="G61" i="6"/>
  <c r="F61" i="6"/>
  <c r="E61" i="6"/>
  <c r="D61" i="6"/>
  <c r="N60" i="6"/>
  <c r="M60" i="6"/>
  <c r="L60" i="6"/>
  <c r="K60" i="6"/>
  <c r="J60" i="6"/>
  <c r="I60" i="6"/>
  <c r="H60" i="6"/>
  <c r="G60" i="6"/>
  <c r="F60" i="6"/>
  <c r="E60" i="6"/>
  <c r="D60" i="6"/>
  <c r="N59" i="6"/>
  <c r="N65" i="6" s="1"/>
  <c r="N66" i="6" s="1"/>
  <c r="M59" i="6"/>
  <c r="M65" i="6" s="1"/>
  <c r="M66" i="6" s="1"/>
  <c r="L59" i="6"/>
  <c r="L65" i="6" s="1"/>
  <c r="L66" i="6" s="1"/>
  <c r="K59" i="6"/>
  <c r="K65" i="6" s="1"/>
  <c r="K66" i="6" s="1"/>
  <c r="J59" i="6"/>
  <c r="J65" i="6" s="1"/>
  <c r="J66" i="6" s="1"/>
  <c r="I59" i="6"/>
  <c r="I65" i="6" s="1"/>
  <c r="I66" i="6" s="1"/>
  <c r="H59" i="6"/>
  <c r="H65" i="6" s="1"/>
  <c r="H66" i="6" s="1"/>
  <c r="G59" i="6"/>
  <c r="G65" i="6" s="1"/>
  <c r="G66" i="6" s="1"/>
  <c r="F59" i="6"/>
  <c r="F65" i="6" s="1"/>
  <c r="F66" i="6" s="1"/>
  <c r="E59" i="6"/>
  <c r="E65" i="6" s="1"/>
  <c r="E66" i="6" s="1"/>
  <c r="D59" i="6"/>
  <c r="D65" i="6" s="1"/>
  <c r="D66" i="6" s="1"/>
  <c r="N53" i="6"/>
  <c r="M53" i="6"/>
  <c r="M68" i="6" s="1"/>
  <c r="L53" i="6"/>
  <c r="L68" i="6" s="1"/>
  <c r="K53" i="6"/>
  <c r="K68" i="6" s="1"/>
  <c r="J53" i="6"/>
  <c r="I53" i="6"/>
  <c r="I68" i="6" s="1"/>
  <c r="H53" i="6"/>
  <c r="H68" i="6" s="1"/>
  <c r="G53" i="6"/>
  <c r="G68" i="6" s="1"/>
  <c r="F53" i="6"/>
  <c r="E53" i="6"/>
  <c r="E68" i="6" s="1"/>
  <c r="D53" i="6"/>
  <c r="D68" i="6" s="1"/>
  <c r="C64" i="6"/>
  <c r="C63" i="6"/>
  <c r="C62" i="6"/>
  <c r="C61" i="6"/>
  <c r="C60" i="6"/>
  <c r="C59" i="6"/>
  <c r="C65" i="6" s="1"/>
  <c r="C66" i="6" s="1"/>
  <c r="C53" i="6"/>
  <c r="O48" i="6"/>
  <c r="N29" i="6"/>
  <c r="M29" i="6"/>
  <c r="L29" i="6"/>
  <c r="K29" i="6"/>
  <c r="J29" i="6"/>
  <c r="I29" i="6"/>
  <c r="H29" i="6"/>
  <c r="G29" i="6"/>
  <c r="F29" i="6"/>
  <c r="E29" i="6"/>
  <c r="D29" i="6"/>
  <c r="N28" i="6"/>
  <c r="M28" i="6"/>
  <c r="L28" i="6"/>
  <c r="K28" i="6"/>
  <c r="J28" i="6"/>
  <c r="I28" i="6"/>
  <c r="H28" i="6"/>
  <c r="G28" i="6"/>
  <c r="F28" i="6"/>
  <c r="E28" i="6"/>
  <c r="D28" i="6"/>
  <c r="N27" i="6"/>
  <c r="M27" i="6"/>
  <c r="L27" i="6"/>
  <c r="K27" i="6"/>
  <c r="J27" i="6"/>
  <c r="I27" i="6"/>
  <c r="H27" i="6"/>
  <c r="G27" i="6"/>
  <c r="F27" i="6"/>
  <c r="E27" i="6"/>
  <c r="D27" i="6"/>
  <c r="N26" i="6"/>
  <c r="N30" i="6" s="1"/>
  <c r="N31" i="6" s="1"/>
  <c r="M26" i="6"/>
  <c r="L26" i="6"/>
  <c r="K26" i="6"/>
  <c r="J26" i="6"/>
  <c r="J30" i="6" s="1"/>
  <c r="J31" i="6" s="1"/>
  <c r="I26" i="6"/>
  <c r="H26" i="6"/>
  <c r="G26" i="6"/>
  <c r="F26" i="6"/>
  <c r="F30" i="6" s="1"/>
  <c r="F31" i="6" s="1"/>
  <c r="E26" i="6"/>
  <c r="D26" i="6"/>
  <c r="N25" i="6"/>
  <c r="M25" i="6"/>
  <c r="L25" i="6"/>
  <c r="K25" i="6"/>
  <c r="J25" i="6"/>
  <c r="I25" i="6"/>
  <c r="H25" i="6"/>
  <c r="G25" i="6"/>
  <c r="F25" i="6"/>
  <c r="E25" i="6"/>
  <c r="D25" i="6"/>
  <c r="N24" i="6"/>
  <c r="M24" i="6"/>
  <c r="L24" i="6"/>
  <c r="L30" i="6" s="1"/>
  <c r="K24" i="6"/>
  <c r="J24" i="6"/>
  <c r="I24" i="6"/>
  <c r="H24" i="6"/>
  <c r="H30" i="6" s="1"/>
  <c r="G24" i="6"/>
  <c r="F24" i="6"/>
  <c r="E24" i="6"/>
  <c r="D24" i="6"/>
  <c r="D30" i="6" s="1"/>
  <c r="N18" i="6"/>
  <c r="M18" i="6"/>
  <c r="L18" i="6"/>
  <c r="K18" i="6"/>
  <c r="J18" i="6"/>
  <c r="I18" i="6"/>
  <c r="H18" i="6"/>
  <c r="G18" i="6"/>
  <c r="F18" i="6"/>
  <c r="E18" i="6"/>
  <c r="D18" i="6"/>
  <c r="C29" i="6"/>
  <c r="C28" i="6"/>
  <c r="C26" i="6"/>
  <c r="C27" i="6"/>
  <c r="C25" i="6"/>
  <c r="C24" i="6"/>
  <c r="C18" i="6"/>
  <c r="O13" i="6"/>
  <c r="N68" i="6" l="1"/>
  <c r="E69" i="6"/>
  <c r="E70" i="6" s="1"/>
  <c r="E72" i="6" s="1"/>
  <c r="M70" i="6"/>
  <c r="M72" i="6" s="1"/>
  <c r="M69" i="6"/>
  <c r="J68" i="6"/>
  <c r="G69" i="6"/>
  <c r="G70" i="6"/>
  <c r="G72" i="6" s="1"/>
  <c r="K69" i="6"/>
  <c r="K70" i="6"/>
  <c r="K72" i="6" s="1"/>
  <c r="I69" i="6"/>
  <c r="I70" i="6" s="1"/>
  <c r="I72" i="6" s="1"/>
  <c r="F68" i="6"/>
  <c r="D69" i="6"/>
  <c r="D70" i="6" s="1"/>
  <c r="D72" i="6" s="1"/>
  <c r="H69" i="6"/>
  <c r="H70" i="6" s="1"/>
  <c r="H72" i="6" s="1"/>
  <c r="L69" i="6"/>
  <c r="L70" i="6" s="1"/>
  <c r="L72" i="6" s="1"/>
  <c r="C68" i="6"/>
  <c r="C69" i="6" s="1"/>
  <c r="C70" i="6" s="1"/>
  <c r="F33" i="6"/>
  <c r="J33" i="6"/>
  <c r="N33" i="6"/>
  <c r="G30" i="6"/>
  <c r="G31" i="6" s="1"/>
  <c r="K30" i="6"/>
  <c r="K31" i="6" s="1"/>
  <c r="E30" i="6"/>
  <c r="E31" i="6" s="1"/>
  <c r="I30" i="6"/>
  <c r="I31" i="6" s="1"/>
  <c r="M30" i="6"/>
  <c r="M31" i="6" s="1"/>
  <c r="F34" i="6"/>
  <c r="F35" i="6" s="1"/>
  <c r="F37" i="6" s="1"/>
  <c r="J34" i="6"/>
  <c r="J35" i="6" s="1"/>
  <c r="J37" i="6" s="1"/>
  <c r="N34" i="6"/>
  <c r="N35" i="6" s="1"/>
  <c r="N37" i="6" s="1"/>
  <c r="G33" i="6"/>
  <c r="K33" i="6"/>
  <c r="D33" i="6"/>
  <c r="D31" i="6"/>
  <c r="H33" i="6"/>
  <c r="H31" i="6"/>
  <c r="L31" i="6"/>
  <c r="L33" i="6"/>
  <c r="C30" i="6"/>
  <c r="C31" i="6" s="1"/>
  <c r="C33" i="6"/>
  <c r="C34" i="6" s="1"/>
  <c r="C35" i="6" s="1"/>
  <c r="C37" i="6" s="1"/>
  <c r="J69" i="6" l="1"/>
  <c r="J70" i="6"/>
  <c r="J72" i="6" s="1"/>
  <c r="F69" i="6"/>
  <c r="F70" i="6"/>
  <c r="F72" i="6" s="1"/>
  <c r="N69" i="6"/>
  <c r="N70" i="6"/>
  <c r="N72" i="6" s="1"/>
  <c r="C72" i="6"/>
  <c r="M33" i="6"/>
  <c r="I33" i="6"/>
  <c r="I34" i="6" s="1"/>
  <c r="I35" i="6" s="1"/>
  <c r="I37" i="6" s="1"/>
  <c r="E33" i="6"/>
  <c r="E34" i="6" s="1"/>
  <c r="E35" i="6" s="1"/>
  <c r="E37" i="6" s="1"/>
  <c r="D34" i="6"/>
  <c r="D35" i="6" s="1"/>
  <c r="D37" i="6" s="1"/>
  <c r="K34" i="6"/>
  <c r="K35" i="6"/>
  <c r="K37" i="6" s="1"/>
  <c r="L34" i="6"/>
  <c r="L35" i="6" s="1"/>
  <c r="L37" i="6" s="1"/>
  <c r="H34" i="6"/>
  <c r="H35" i="6"/>
  <c r="H37" i="6" s="1"/>
  <c r="G34" i="6"/>
  <c r="G35" i="6" s="1"/>
  <c r="G37" i="6" s="1"/>
  <c r="O70" i="6" l="1"/>
  <c r="O72" i="6" s="1"/>
  <c r="M34" i="6"/>
  <c r="M35" i="6" s="1"/>
  <c r="M37" i="6" l="1"/>
  <c r="O35" i="6"/>
  <c r="O37" i="6" l="1"/>
</calcChain>
</file>

<file path=xl/sharedStrings.xml><?xml version="1.0" encoding="utf-8"?>
<sst xmlns="http://schemas.openxmlformats.org/spreadsheetml/2006/main" count="99" uniqueCount="52">
  <si>
    <t>Monthly Load Data</t>
  </si>
  <si>
    <t>kW Demand (NCP kW):</t>
  </si>
  <si>
    <t>4CP kW:</t>
  </si>
  <si>
    <t>kWh Energy:</t>
  </si>
  <si>
    <t>Customer Charge</t>
  </si>
  <si>
    <t>Metering Charge</t>
  </si>
  <si>
    <t>Distribution Cost Total:</t>
  </si>
  <si>
    <t>Energy Cost (Negotiated Commodity)</t>
  </si>
  <si>
    <t>Distribution Cost/kWh:</t>
  </si>
  <si>
    <t>PUC Assessment Fee (0.1667%)</t>
  </si>
  <si>
    <t xml:space="preserve"> Sub Total Monthly Cost:</t>
  </si>
  <si>
    <t xml:space="preserve">Total Monthly Cost: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</si>
  <si>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</si>
  <si>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</si>
  <si>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</si>
  <si>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</si>
  <si>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</si>
  <si>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</si>
  <si>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</si>
  <si>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</si>
  <si>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</si>
  <si>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</si>
  <si>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</si>
  <si>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</si>
  <si>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per kWh:</t>
  </si>
  <si>
    <t>Monthly Cost for Energy Used in Block ($):</t>
  </si>
  <si>
    <t>KWh</t>
  </si>
  <si>
    <t>Cost</t>
  </si>
  <si>
    <t>Annual Total</t>
  </si>
  <si>
    <t>Transmission System Charge ($0/4CP kW)</t>
  </si>
  <si>
    <t>Fixed Pricing</t>
  </si>
  <si>
    <t>Flat Fixed Energy Price to the Load Zone</t>
  </si>
  <si>
    <t>Primary Service Greater than 10 kW - Distribuiton Line               Firm Power</t>
  </si>
  <si>
    <t>Distribution Cost (Regulated Oncor)</t>
  </si>
  <si>
    <t>Distribution System Cost ($3.706828/NCP kW)</t>
  </si>
  <si>
    <t>Nuclear Decommissioning Cost ($0.041/NCP kW)</t>
  </si>
  <si>
    <t>2027 Electric Cost Projections</t>
  </si>
  <si>
    <t>60 month Term Contract with $0.06263 fixed price</t>
  </si>
  <si>
    <t>Distribution Cost Recovery Factor Rider ($0.452807/NCP KW)</t>
  </si>
  <si>
    <t>Transmission Cost Recover Factor ($4.7037/4CP kW)</t>
  </si>
  <si>
    <t>Energy Efficiency Cost Recovery Factor ($0.000551/kWh)</t>
  </si>
  <si>
    <t>14 MW Center</t>
  </si>
  <si>
    <t>2027 Start</t>
  </si>
  <si>
    <t>60 Month Term Contract Price:  $0.06263</t>
  </si>
  <si>
    <t>Annual Energy Cost:</t>
  </si>
  <si>
    <t xml:space="preserve">Total Cost: </t>
  </si>
  <si>
    <t>14 MW Facility</t>
  </si>
  <si>
    <t>40 MW Facility</t>
  </si>
  <si>
    <t>Distribution Cost:</t>
  </si>
  <si>
    <t>40 MW Center</t>
  </si>
  <si>
    <t>Total Cost per kWh:</t>
  </si>
  <si>
    <t>Dylan Rusk/Temple,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</si>
</sst>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&quot;$&quot;#,##0.00000"/>
    <numFmt numFmtId="167" formatCode="[$-409]mmmm\ d\,\ yyyy;@"/>
    <numFmt numFmtId="168" formatCode="&quot;$&quot;#,##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0" xfId="0" applyFont="1"/>
    <xf numFmtId="167" fontId="1" fillId="0" borderId="0" xfId="0" applyNumberFormat="1" applyFont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166" fontId="4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10" xfId="0" applyFont="1" applyBorder="1"/>
    <xf numFmtId="0" fontId="5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0" fontId="7" fillId="0" borderId="4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12" xfId="0" applyFont="1" applyBorder="1" applyAlignment="1">
      <alignment wrapText="1"/>
    </xf>
    <xf numFmtId="0" fontId="4" fillId="0" borderId="0" xfId="0" applyFont="1" applyAlignment="1">
      <alignment horizontal="center"/>
    </xf>
    <xf numFmtId="3" fontId="0" fillId="0" borderId="11" xfId="0" applyNumberFormat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166" fontId="8" fillId="0" borderId="1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10" xfId="0" applyFont="1" applyBorder="1"/>
    <xf numFmtId="0" fontId="8" fillId="0" borderId="11" xfId="0" applyFont="1" applyBorder="1" applyAlignment="1">
      <alignment horizontal="center"/>
    </xf>
    <xf numFmtId="168" fontId="8" fillId="0" borderId="9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1023256</xdr:colOff>
      <xdr:row>48</xdr:row>
      <xdr:rowOff>124505</xdr:rowOff>
    </xdr:from>
    <xdr:to>
      <xdr:col>7</xdr:col>
      <xdr:colOff>224924</xdr:colOff>
      <xdr:row>51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694" y="9601880"/>
          <a:ext cx="2925943" cy="589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B11" sqref="B11"/>
    </sheetView>
  </sheetViews>
  <sheetFormatPr defaultRowHeight="14.25" x14ac:dyDescent="0.45"/>
  <cols>
    <col min="1" max="1" width="32.33203125" customWidth="1"/>
    <col min="2" max="2" width="16.6640625" customWidth="1"/>
    <col min="3" max="3" width="15.86328125" customWidth="1"/>
  </cols>
  <sheetData>
    <row r="1" spans="1:3" ht="25.5" x14ac:dyDescent="0.75">
      <c r="A1" s="8" t="s">
        <v>51</v>
      </c>
      <c r="C1" s="30">
        <v>45694</v>
      </c>
    </row>
    <row r="2" spans="1:3" ht="25.5" x14ac:dyDescent="0.75">
      <c r="A2" s="8" t="s">
        <v>42</v>
      </c>
    </row>
    <row r="3" spans="1:3" ht="13.35" customHeight="1" x14ac:dyDescent="0.45">
      <c r="A3" s="1"/>
    </row>
    <row r="4" spans="1:3" ht="23.25" x14ac:dyDescent="0.7">
      <c r="A4" s="25" t="s">
        <v>43</v>
      </c>
    </row>
    <row r="5" spans="1:3" x14ac:dyDescent="0.45">
      <c r="A5" s="9"/>
      <c r="B5" s="3"/>
    </row>
    <row r="6" spans="1:3" ht="14.65" thickBot="1" x14ac:dyDescent="0.5">
      <c r="A6" s="9"/>
      <c r="B6" s="3"/>
    </row>
    <row r="7" spans="1:3" ht="23.25" x14ac:dyDescent="0.7">
      <c r="A7" s="26" t="s">
        <v>46</v>
      </c>
      <c r="B7" s="27">
        <v>2027</v>
      </c>
      <c r="C7" s="32"/>
    </row>
    <row r="8" spans="1:3" ht="10.5" customHeight="1" x14ac:dyDescent="0.55000000000000004">
      <c r="A8" s="23"/>
      <c r="B8" s="33"/>
    </row>
    <row r="9" spans="1:3" ht="18" x14ac:dyDescent="0.55000000000000004">
      <c r="A9" s="28" t="s">
        <v>44</v>
      </c>
      <c r="B9" s="34">
        <f>'Pri Svc GT 10 KW-Dist Line'!O18</f>
        <v>7515600</v>
      </c>
      <c r="C9" s="6"/>
    </row>
    <row r="10" spans="1:3" ht="18" x14ac:dyDescent="0.55000000000000004">
      <c r="A10" s="28" t="s">
        <v>48</v>
      </c>
      <c r="B10" s="34">
        <f>'Pri Svc GT 10 KW-Dist Line'!O30</f>
        <v>1562790.24</v>
      </c>
      <c r="C10" s="7"/>
    </row>
    <row r="11" spans="1:3" ht="18" x14ac:dyDescent="0.55000000000000004">
      <c r="A11" s="28" t="s">
        <v>8</v>
      </c>
      <c r="B11" s="35">
        <f>'Pri Svc GT 10 KW-Dist Line'!O30/'Pri Svc GT 10 KW-Dist Line'!O13</f>
        <v>1.3023252000000001E-2</v>
      </c>
      <c r="C11" s="7"/>
    </row>
    <row r="12" spans="1:3" ht="18" x14ac:dyDescent="0.55000000000000004">
      <c r="A12" s="28" t="s">
        <v>45</v>
      </c>
      <c r="B12" s="34">
        <f>SUM(B9,B10)</f>
        <v>9078390.2400000002</v>
      </c>
      <c r="C12" s="36"/>
    </row>
    <row r="13" spans="1:3" ht="5.2" customHeight="1" x14ac:dyDescent="0.5">
      <c r="A13" s="38"/>
      <c r="B13" s="39"/>
    </row>
    <row r="14" spans="1:3" ht="18.399999999999999" thickBot="1" x14ac:dyDescent="0.6">
      <c r="A14" s="29" t="s">
        <v>50</v>
      </c>
      <c r="B14" s="40">
        <f>'Pri Svc GT 10 KW-Dist Line'!O35/'Pri Svc GT 10 KW-Dist Line'!O13</f>
        <v>7.577936597108402E-2</v>
      </c>
    </row>
    <row r="15" spans="1:3" ht="15.75" x14ac:dyDescent="0.5">
      <c r="A15" s="1"/>
      <c r="B15" s="21"/>
    </row>
    <row r="16" spans="1:3" ht="14.65" thickBot="1" x14ac:dyDescent="0.5">
      <c r="A16" s="9"/>
      <c r="B16" s="3"/>
    </row>
    <row r="17" spans="1:3" ht="23.25" x14ac:dyDescent="0.7">
      <c r="A17" s="26" t="s">
        <v>47</v>
      </c>
      <c r="B17" s="27">
        <v>2027</v>
      </c>
      <c r="C17" s="32"/>
    </row>
    <row r="18" spans="1:3" ht="9" customHeight="1" x14ac:dyDescent="0.55000000000000004">
      <c r="A18" s="23"/>
      <c r="B18" s="33"/>
    </row>
    <row r="19" spans="1:3" ht="18" x14ac:dyDescent="0.55000000000000004">
      <c r="A19" s="28" t="s">
        <v>44</v>
      </c>
      <c r="B19" s="34">
        <f>'Pri Svc GT 10 KW-Dist Line'!O53</f>
        <v>21494616.000000004</v>
      </c>
      <c r="C19" s="6"/>
    </row>
    <row r="20" spans="1:3" ht="18" x14ac:dyDescent="0.55000000000000004">
      <c r="A20" s="28" t="s">
        <v>48</v>
      </c>
      <c r="B20" s="34">
        <f>'Pri Svc GT 10 KW-Dist Line'!O65</f>
        <v>4463925.96</v>
      </c>
      <c r="C20" s="7"/>
    </row>
    <row r="21" spans="1:3" ht="17.25" customHeight="1" x14ac:dyDescent="0.55000000000000004">
      <c r="A21" s="28" t="s">
        <v>8</v>
      </c>
      <c r="B21" s="35">
        <f>'Pri Svc GT 10 KW-Dist Line'!O65/'Pri Svc GT 10 KW-Dist Line'!O48</f>
        <v>1.3006777272727272E-2</v>
      </c>
    </row>
    <row r="22" spans="1:3" ht="18" x14ac:dyDescent="0.55000000000000004">
      <c r="A22" s="28" t="s">
        <v>45</v>
      </c>
      <c r="B22" s="34">
        <f>SUM(B19,B20)</f>
        <v>25958541.960000005</v>
      </c>
    </row>
    <row r="23" spans="1:3" ht="6.75" customHeight="1" x14ac:dyDescent="0.5">
      <c r="A23" s="38"/>
      <c r="B23" s="39"/>
    </row>
    <row r="24" spans="1:3" ht="18.399999999999999" thickBot="1" x14ac:dyDescent="0.6">
      <c r="A24" s="29" t="s">
        <v>50</v>
      </c>
      <c r="B24" s="40">
        <f>B22/'Pri Svc GT 10 KW-Dist Line'!O48</f>
        <v>7.5636777272727287E-2</v>
      </c>
    </row>
  </sheetData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C44E-0404-4519-BDD2-EC76A9EF833F}">
  <dimension ref="A1:O72"/>
  <sheetViews>
    <sheetView workbookViewId="0">
      <selection activeCell="A6" sqref="A6:A7"/>
    </sheetView>
  </sheetViews>
  <sheetFormatPr defaultRowHeight="14.25" x14ac:dyDescent="0.45"/>
  <cols>
    <col min="1" max="1" width="51.86328125" bestFit="1" customWidth="1"/>
    <col min="2" max="2" width="3" customWidth="1"/>
    <col min="3" max="15" width="15" bestFit="1" customWidth="1"/>
  </cols>
  <sheetData>
    <row r="1" spans="1:15" ht="25.5" x14ac:dyDescent="0.75">
      <c r="A1" s="8" t="s">
        <v>51</v>
      </c>
    </row>
    <row r="2" spans="1:15" ht="25.5" x14ac:dyDescent="0.75">
      <c r="A2" s="24" t="s">
        <v>36</v>
      </c>
    </row>
    <row r="3" spans="1:15" x14ac:dyDescent="0.45">
      <c r="A3" s="1"/>
    </row>
    <row r="4" spans="1:15" x14ac:dyDescent="0.45">
      <c r="A4" s="9">
        <v>45694</v>
      </c>
    </row>
    <row r="5" spans="1:15" ht="8.25" customHeight="1" thickBot="1" x14ac:dyDescent="0.5">
      <c r="A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45">
      <c r="A6" s="44" t="s">
        <v>41</v>
      </c>
    </row>
    <row r="7" spans="1:15" ht="14.65" thickBot="1" x14ac:dyDescent="0.5">
      <c r="A7" s="45"/>
    </row>
    <row r="8" spans="1:15" ht="46.9" thickBot="1" x14ac:dyDescent="0.75">
      <c r="A8" s="31" t="s">
        <v>37</v>
      </c>
      <c r="C8" s="41">
        <v>2027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1:15" ht="28.9" thickBot="1" x14ac:dyDescent="0.5">
      <c r="A9" s="22" t="s">
        <v>32</v>
      </c>
      <c r="C9" s="13" t="s">
        <v>12</v>
      </c>
      <c r="D9" s="14" t="s">
        <v>13</v>
      </c>
      <c r="E9" s="14" t="s">
        <v>14</v>
      </c>
      <c r="F9" s="14" t="s">
        <v>15</v>
      </c>
      <c r="G9" s="14" t="s">
        <v>16</v>
      </c>
      <c r="H9" s="14" t="s">
        <v>17</v>
      </c>
      <c r="I9" s="14" t="s">
        <v>18</v>
      </c>
      <c r="J9" s="14" t="s">
        <v>19</v>
      </c>
      <c r="K9" s="14" t="s">
        <v>20</v>
      </c>
      <c r="L9" s="14" t="s">
        <v>21</v>
      </c>
      <c r="M9" s="14" t="s">
        <v>22</v>
      </c>
      <c r="N9" s="15" t="s">
        <v>23</v>
      </c>
      <c r="O9" s="19" t="s">
        <v>28</v>
      </c>
    </row>
    <row r="10" spans="1:15" x14ac:dyDescent="0.45">
      <c r="A10" s="1" t="s">
        <v>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x14ac:dyDescent="0.45">
      <c r="A11" t="s">
        <v>1</v>
      </c>
      <c r="C11" s="4">
        <v>14000</v>
      </c>
      <c r="D11" s="4">
        <v>14000</v>
      </c>
      <c r="E11" s="4">
        <v>14000</v>
      </c>
      <c r="F11" s="4">
        <v>14000</v>
      </c>
      <c r="G11" s="4">
        <v>14000</v>
      </c>
      <c r="H11" s="4">
        <v>14000</v>
      </c>
      <c r="I11" s="4">
        <v>14000</v>
      </c>
      <c r="J11" s="4">
        <v>14000</v>
      </c>
      <c r="K11" s="4">
        <v>14000</v>
      </c>
      <c r="L11" s="4">
        <v>14000</v>
      </c>
      <c r="M11" s="4">
        <v>14000</v>
      </c>
      <c r="N11" s="4">
        <v>14000</v>
      </c>
      <c r="O11" s="19"/>
    </row>
    <row r="12" spans="1:15" x14ac:dyDescent="0.45">
      <c r="A12" t="s">
        <v>2</v>
      </c>
      <c r="C12" s="4">
        <v>14000</v>
      </c>
      <c r="D12" s="4">
        <v>14000</v>
      </c>
      <c r="E12" s="4">
        <v>14000</v>
      </c>
      <c r="F12" s="4">
        <v>14000</v>
      </c>
      <c r="G12" s="4">
        <v>14000</v>
      </c>
      <c r="H12" s="4">
        <v>14000</v>
      </c>
      <c r="I12" s="4">
        <v>14000</v>
      </c>
      <c r="J12" s="4">
        <v>14000</v>
      </c>
      <c r="K12" s="4">
        <v>14000</v>
      </c>
      <c r="L12" s="4">
        <v>14000</v>
      </c>
      <c r="M12" s="4">
        <v>14000</v>
      </c>
      <c r="N12" s="4">
        <v>14000</v>
      </c>
      <c r="O12" s="19" t="s">
        <v>26</v>
      </c>
    </row>
    <row r="13" spans="1:15" x14ac:dyDescent="0.45">
      <c r="A13" t="s">
        <v>3</v>
      </c>
      <c r="C13" s="4">
        <v>10000000</v>
      </c>
      <c r="D13" s="4">
        <v>10000000</v>
      </c>
      <c r="E13" s="4">
        <v>10000000</v>
      </c>
      <c r="F13" s="4">
        <v>10000000</v>
      </c>
      <c r="G13" s="4">
        <v>10000000</v>
      </c>
      <c r="H13" s="4">
        <v>10000000</v>
      </c>
      <c r="I13" s="4">
        <v>10000000</v>
      </c>
      <c r="J13" s="4">
        <v>10000000</v>
      </c>
      <c r="K13" s="4">
        <v>10000000</v>
      </c>
      <c r="L13" s="4">
        <v>10000000</v>
      </c>
      <c r="M13" s="4">
        <v>10000000</v>
      </c>
      <c r="N13" s="4">
        <v>10000000</v>
      </c>
      <c r="O13" s="17">
        <f>SUM(C13:N13)</f>
        <v>120000000</v>
      </c>
    </row>
    <row r="14" spans="1:15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5" ht="18" x14ac:dyDescent="0.55000000000000004">
      <c r="A15" s="2" t="s">
        <v>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45">
      <c r="A16" s="1" t="s">
        <v>30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 x14ac:dyDescent="0.45">
      <c r="A17" t="s">
        <v>31</v>
      </c>
      <c r="C17" s="7">
        <v>6.2630000000000005E-2</v>
      </c>
      <c r="D17" s="7">
        <v>6.2630000000000005E-2</v>
      </c>
      <c r="E17" s="7">
        <v>6.2630000000000005E-2</v>
      </c>
      <c r="F17" s="7">
        <v>6.2630000000000005E-2</v>
      </c>
      <c r="G17" s="7">
        <v>6.2630000000000005E-2</v>
      </c>
      <c r="H17" s="7">
        <v>6.2630000000000005E-2</v>
      </c>
      <c r="I17" s="7">
        <v>6.2630000000000005E-2</v>
      </c>
      <c r="J17" s="7">
        <v>6.2630000000000005E-2</v>
      </c>
      <c r="K17" s="7">
        <v>6.2630000000000005E-2</v>
      </c>
      <c r="L17" s="7">
        <v>6.2630000000000005E-2</v>
      </c>
      <c r="M17" s="7">
        <v>6.2630000000000005E-2</v>
      </c>
      <c r="N17" s="7">
        <v>6.2630000000000005E-2</v>
      </c>
    </row>
    <row r="18" spans="1:15" x14ac:dyDescent="0.45">
      <c r="A18" t="s">
        <v>25</v>
      </c>
      <c r="C18" s="6">
        <f t="shared" ref="C18" si="0">C13*C17</f>
        <v>626300</v>
      </c>
      <c r="D18" s="6">
        <f t="shared" ref="D18:N18" si="1">D13*D17</f>
        <v>626300</v>
      </c>
      <c r="E18" s="6">
        <f t="shared" si="1"/>
        <v>626300</v>
      </c>
      <c r="F18" s="6">
        <f t="shared" si="1"/>
        <v>626300</v>
      </c>
      <c r="G18" s="6">
        <f t="shared" si="1"/>
        <v>626300</v>
      </c>
      <c r="H18" s="6">
        <f t="shared" si="1"/>
        <v>626300</v>
      </c>
      <c r="I18" s="6">
        <f t="shared" si="1"/>
        <v>626300</v>
      </c>
      <c r="J18" s="6">
        <f t="shared" si="1"/>
        <v>626300</v>
      </c>
      <c r="K18" s="6">
        <f t="shared" si="1"/>
        <v>626300</v>
      </c>
      <c r="L18" s="6">
        <f t="shared" si="1"/>
        <v>626300</v>
      </c>
      <c r="M18" s="6">
        <f t="shared" si="1"/>
        <v>626300</v>
      </c>
      <c r="N18" s="6">
        <f t="shared" si="1"/>
        <v>626300</v>
      </c>
      <c r="O18" s="16">
        <f>SUM(C18:N18)</f>
        <v>7515600</v>
      </c>
    </row>
    <row r="19" spans="1:15" x14ac:dyDescent="0.45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5" x14ac:dyDescent="0.4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5" ht="18" x14ac:dyDescent="0.55000000000000004">
      <c r="A21" s="2" t="s">
        <v>33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5" x14ac:dyDescent="0.45">
      <c r="A22" t="s">
        <v>4</v>
      </c>
      <c r="C22" s="5">
        <v>15.23</v>
      </c>
      <c r="D22" s="5">
        <v>15.23</v>
      </c>
      <c r="E22" s="5">
        <v>15.23</v>
      </c>
      <c r="F22" s="5">
        <v>15.23</v>
      </c>
      <c r="G22" s="5">
        <v>15.23</v>
      </c>
      <c r="H22" s="5">
        <v>15.23</v>
      </c>
      <c r="I22" s="5">
        <v>15.23</v>
      </c>
      <c r="J22" s="5">
        <v>15.23</v>
      </c>
      <c r="K22" s="5">
        <v>15.23</v>
      </c>
      <c r="L22" s="5">
        <v>15.23</v>
      </c>
      <c r="M22" s="5">
        <v>15.23</v>
      </c>
      <c r="N22" s="5">
        <v>15.23</v>
      </c>
    </row>
    <row r="23" spans="1:15" x14ac:dyDescent="0.45">
      <c r="A23" t="s">
        <v>5</v>
      </c>
      <c r="C23" s="5">
        <v>46.6</v>
      </c>
      <c r="D23" s="5">
        <v>46.6</v>
      </c>
      <c r="E23" s="5">
        <v>46.6</v>
      </c>
      <c r="F23" s="5">
        <v>46.6</v>
      </c>
      <c r="G23" s="5">
        <v>46.6</v>
      </c>
      <c r="H23" s="5">
        <v>46.6</v>
      </c>
      <c r="I23" s="5">
        <v>46.6</v>
      </c>
      <c r="J23" s="5">
        <v>46.6</v>
      </c>
      <c r="K23" s="5">
        <v>46.6</v>
      </c>
      <c r="L23" s="5">
        <v>46.6</v>
      </c>
      <c r="M23" s="5">
        <v>46.6</v>
      </c>
      <c r="N23" s="5">
        <v>46.6</v>
      </c>
    </row>
    <row r="24" spans="1:15" x14ac:dyDescent="0.45">
      <c r="A24" t="s">
        <v>29</v>
      </c>
      <c r="C24" s="5">
        <f t="shared" ref="C24" si="2">C12*0</f>
        <v>0</v>
      </c>
      <c r="D24" s="5">
        <f t="shared" ref="D24:N24" si="3">D12*0</f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0</v>
      </c>
    </row>
    <row r="25" spans="1:15" x14ac:dyDescent="0.45">
      <c r="A25" t="s">
        <v>34</v>
      </c>
      <c r="C25" s="5">
        <f>C11*3.706828</f>
        <v>51895.591999999997</v>
      </c>
      <c r="D25" s="5">
        <f t="shared" ref="D25:N25" si="4">D11*3.706828</f>
        <v>51895.591999999997</v>
      </c>
      <c r="E25" s="5">
        <f t="shared" si="4"/>
        <v>51895.591999999997</v>
      </c>
      <c r="F25" s="5">
        <f t="shared" si="4"/>
        <v>51895.591999999997</v>
      </c>
      <c r="G25" s="5">
        <f t="shared" si="4"/>
        <v>51895.591999999997</v>
      </c>
      <c r="H25" s="5">
        <f t="shared" si="4"/>
        <v>51895.591999999997</v>
      </c>
      <c r="I25" s="5">
        <f t="shared" si="4"/>
        <v>51895.591999999997</v>
      </c>
      <c r="J25" s="5">
        <f t="shared" si="4"/>
        <v>51895.591999999997</v>
      </c>
      <c r="K25" s="5">
        <f t="shared" si="4"/>
        <v>51895.591999999997</v>
      </c>
      <c r="L25" s="5">
        <f t="shared" si="4"/>
        <v>51895.591999999997</v>
      </c>
      <c r="M25" s="5">
        <f t="shared" si="4"/>
        <v>51895.591999999997</v>
      </c>
      <c r="N25" s="5">
        <f t="shared" si="4"/>
        <v>51895.591999999997</v>
      </c>
    </row>
    <row r="26" spans="1:15" x14ac:dyDescent="0.45">
      <c r="A26" t="s">
        <v>38</v>
      </c>
      <c r="C26" s="5">
        <f>C11*0.452807</f>
        <v>6339.2979999999998</v>
      </c>
      <c r="D26" s="5">
        <f t="shared" ref="D26:N26" si="5">D11*0.452807</f>
        <v>6339.2979999999998</v>
      </c>
      <c r="E26" s="5">
        <f t="shared" si="5"/>
        <v>6339.2979999999998</v>
      </c>
      <c r="F26" s="5">
        <f t="shared" si="5"/>
        <v>6339.2979999999998</v>
      </c>
      <c r="G26" s="5">
        <f t="shared" si="5"/>
        <v>6339.2979999999998</v>
      </c>
      <c r="H26" s="5">
        <f t="shared" si="5"/>
        <v>6339.2979999999998</v>
      </c>
      <c r="I26" s="5">
        <f t="shared" si="5"/>
        <v>6339.2979999999998</v>
      </c>
      <c r="J26" s="5">
        <f t="shared" si="5"/>
        <v>6339.2979999999998</v>
      </c>
      <c r="K26" s="5">
        <f t="shared" si="5"/>
        <v>6339.2979999999998</v>
      </c>
      <c r="L26" s="5">
        <f t="shared" si="5"/>
        <v>6339.2979999999998</v>
      </c>
      <c r="M26" s="5">
        <f t="shared" si="5"/>
        <v>6339.2979999999998</v>
      </c>
      <c r="N26" s="5">
        <f t="shared" si="5"/>
        <v>6339.2979999999998</v>
      </c>
    </row>
    <row r="27" spans="1:15" x14ac:dyDescent="0.45">
      <c r="A27" t="s">
        <v>35</v>
      </c>
      <c r="C27" s="5">
        <f>C11*0.041</f>
        <v>574</v>
      </c>
      <c r="D27" s="5">
        <f t="shared" ref="D27:N27" si="6">D11*0.041</f>
        <v>574</v>
      </c>
      <c r="E27" s="5">
        <f t="shared" si="6"/>
        <v>574</v>
      </c>
      <c r="F27" s="5">
        <f t="shared" si="6"/>
        <v>574</v>
      </c>
      <c r="G27" s="5">
        <f t="shared" si="6"/>
        <v>574</v>
      </c>
      <c r="H27" s="5">
        <f t="shared" si="6"/>
        <v>574</v>
      </c>
      <c r="I27" s="5">
        <f t="shared" si="6"/>
        <v>574</v>
      </c>
      <c r="J27" s="5">
        <f t="shared" si="6"/>
        <v>574</v>
      </c>
      <c r="K27" s="5">
        <f t="shared" si="6"/>
        <v>574</v>
      </c>
      <c r="L27" s="5">
        <f t="shared" si="6"/>
        <v>574</v>
      </c>
      <c r="M27" s="5">
        <f t="shared" si="6"/>
        <v>574</v>
      </c>
      <c r="N27" s="5">
        <f t="shared" si="6"/>
        <v>574</v>
      </c>
    </row>
    <row r="28" spans="1:15" x14ac:dyDescent="0.45">
      <c r="A28" t="s">
        <v>39</v>
      </c>
      <c r="C28" s="5">
        <f>C12*4.7037</f>
        <v>65851.8</v>
      </c>
      <c r="D28" s="5">
        <f t="shared" ref="D28:N28" si="7">D12*4.7037</f>
        <v>65851.8</v>
      </c>
      <c r="E28" s="5">
        <f t="shared" si="7"/>
        <v>65851.8</v>
      </c>
      <c r="F28" s="5">
        <f t="shared" si="7"/>
        <v>65851.8</v>
      </c>
      <c r="G28" s="5">
        <f t="shared" si="7"/>
        <v>65851.8</v>
      </c>
      <c r="H28" s="5">
        <f t="shared" si="7"/>
        <v>65851.8</v>
      </c>
      <c r="I28" s="5">
        <f t="shared" si="7"/>
        <v>65851.8</v>
      </c>
      <c r="J28" s="5">
        <f t="shared" si="7"/>
        <v>65851.8</v>
      </c>
      <c r="K28" s="5">
        <f t="shared" si="7"/>
        <v>65851.8</v>
      </c>
      <c r="L28" s="5">
        <f t="shared" si="7"/>
        <v>65851.8</v>
      </c>
      <c r="M28" s="5">
        <f t="shared" si="7"/>
        <v>65851.8</v>
      </c>
      <c r="N28" s="5">
        <f t="shared" si="7"/>
        <v>65851.8</v>
      </c>
    </row>
    <row r="29" spans="1:15" x14ac:dyDescent="0.45">
      <c r="A29" t="s">
        <v>40</v>
      </c>
      <c r="C29" s="5">
        <f>C13*0.000551</f>
        <v>5509.9999999999991</v>
      </c>
      <c r="D29" s="5">
        <f t="shared" ref="D29:N29" si="8">D13*0.000551</f>
        <v>5509.9999999999991</v>
      </c>
      <c r="E29" s="5">
        <f t="shared" si="8"/>
        <v>5509.9999999999991</v>
      </c>
      <c r="F29" s="5">
        <f t="shared" si="8"/>
        <v>5509.9999999999991</v>
      </c>
      <c r="G29" s="5">
        <f t="shared" si="8"/>
        <v>5509.9999999999991</v>
      </c>
      <c r="H29" s="5">
        <f t="shared" si="8"/>
        <v>5509.9999999999991</v>
      </c>
      <c r="I29" s="5">
        <f t="shared" si="8"/>
        <v>5509.9999999999991</v>
      </c>
      <c r="J29" s="5">
        <f t="shared" si="8"/>
        <v>5509.9999999999991</v>
      </c>
      <c r="K29" s="5">
        <f t="shared" si="8"/>
        <v>5509.9999999999991</v>
      </c>
      <c r="L29" s="5">
        <f t="shared" si="8"/>
        <v>5509.9999999999991</v>
      </c>
      <c r="M29" s="5">
        <f t="shared" si="8"/>
        <v>5509.9999999999991</v>
      </c>
      <c r="N29" s="5">
        <f t="shared" si="8"/>
        <v>5509.9999999999991</v>
      </c>
    </row>
    <row r="30" spans="1:15" x14ac:dyDescent="0.45">
      <c r="A30" t="s">
        <v>6</v>
      </c>
      <c r="C30" s="5">
        <f t="shared" ref="C30" si="9">SUM(C22:C29)</f>
        <v>130232.52</v>
      </c>
      <c r="D30" s="5">
        <f t="shared" ref="D30:N30" si="10">SUM(D22:D29)</f>
        <v>130232.52</v>
      </c>
      <c r="E30" s="5">
        <f t="shared" si="10"/>
        <v>130232.52</v>
      </c>
      <c r="F30" s="5">
        <f t="shared" si="10"/>
        <v>130232.52</v>
      </c>
      <c r="G30" s="5">
        <f t="shared" si="10"/>
        <v>130232.52</v>
      </c>
      <c r="H30" s="5">
        <f t="shared" si="10"/>
        <v>130232.52</v>
      </c>
      <c r="I30" s="5">
        <f t="shared" si="10"/>
        <v>130232.52</v>
      </c>
      <c r="J30" s="5">
        <f t="shared" si="10"/>
        <v>130232.52</v>
      </c>
      <c r="K30" s="5">
        <f t="shared" si="10"/>
        <v>130232.52</v>
      </c>
      <c r="L30" s="5">
        <f t="shared" si="10"/>
        <v>130232.52</v>
      </c>
      <c r="M30" s="5">
        <f t="shared" si="10"/>
        <v>130232.52</v>
      </c>
      <c r="N30" s="5">
        <f t="shared" si="10"/>
        <v>130232.52</v>
      </c>
      <c r="O30" s="37">
        <f>SUM(C30:N30)</f>
        <v>1562790.24</v>
      </c>
    </row>
    <row r="31" spans="1:15" x14ac:dyDescent="0.45">
      <c r="A31" t="s">
        <v>8</v>
      </c>
      <c r="C31" s="7">
        <f t="shared" ref="C31" si="11">C30/C13</f>
        <v>1.3023252000000001E-2</v>
      </c>
      <c r="D31" s="7">
        <f t="shared" ref="D31:N31" si="12">D30/D13</f>
        <v>1.3023252000000001E-2</v>
      </c>
      <c r="E31" s="7">
        <f t="shared" si="12"/>
        <v>1.3023252000000001E-2</v>
      </c>
      <c r="F31" s="7">
        <f t="shared" si="12"/>
        <v>1.3023252000000001E-2</v>
      </c>
      <c r="G31" s="7">
        <f t="shared" si="12"/>
        <v>1.3023252000000001E-2</v>
      </c>
      <c r="H31" s="7">
        <f t="shared" si="12"/>
        <v>1.3023252000000001E-2</v>
      </c>
      <c r="I31" s="7">
        <f t="shared" si="12"/>
        <v>1.3023252000000001E-2</v>
      </c>
      <c r="J31" s="7">
        <f t="shared" si="12"/>
        <v>1.3023252000000001E-2</v>
      </c>
      <c r="K31" s="7">
        <f t="shared" si="12"/>
        <v>1.3023252000000001E-2</v>
      </c>
      <c r="L31" s="7">
        <f t="shared" si="12"/>
        <v>1.3023252000000001E-2</v>
      </c>
      <c r="M31" s="7">
        <f t="shared" si="12"/>
        <v>1.3023252000000001E-2</v>
      </c>
      <c r="N31" s="7">
        <f t="shared" si="12"/>
        <v>1.3023252000000001E-2</v>
      </c>
    </row>
    <row r="32" spans="1:15" x14ac:dyDescent="0.4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5" x14ac:dyDescent="0.45">
      <c r="A33" t="s">
        <v>10</v>
      </c>
      <c r="C33" s="6">
        <f t="shared" ref="C33" si="13">SUM(C18,C30)</f>
        <v>756532.52</v>
      </c>
      <c r="D33" s="6">
        <f t="shared" ref="D33:N33" si="14">SUM(D18,D30)</f>
        <v>756532.52</v>
      </c>
      <c r="E33" s="6">
        <f t="shared" si="14"/>
        <v>756532.52</v>
      </c>
      <c r="F33" s="6">
        <f t="shared" si="14"/>
        <v>756532.52</v>
      </c>
      <c r="G33" s="6">
        <f t="shared" si="14"/>
        <v>756532.52</v>
      </c>
      <c r="H33" s="6">
        <f t="shared" si="14"/>
        <v>756532.52</v>
      </c>
      <c r="I33" s="6">
        <f t="shared" si="14"/>
        <v>756532.52</v>
      </c>
      <c r="J33" s="6">
        <f t="shared" si="14"/>
        <v>756532.52</v>
      </c>
      <c r="K33" s="6">
        <f t="shared" si="14"/>
        <v>756532.52</v>
      </c>
      <c r="L33" s="6">
        <f t="shared" si="14"/>
        <v>756532.52</v>
      </c>
      <c r="M33" s="6">
        <f t="shared" si="14"/>
        <v>756532.52</v>
      </c>
      <c r="N33" s="6">
        <f t="shared" si="14"/>
        <v>756532.52</v>
      </c>
    </row>
    <row r="34" spans="1:15" x14ac:dyDescent="0.45">
      <c r="A34" t="s">
        <v>9</v>
      </c>
      <c r="C34" s="6">
        <f t="shared" ref="C34" si="15">C33*0.001667</f>
        <v>1261.1397108400001</v>
      </c>
      <c r="D34" s="6">
        <f t="shared" ref="D34:N34" si="16">D33*0.001667</f>
        <v>1261.1397108400001</v>
      </c>
      <c r="E34" s="6">
        <f t="shared" si="16"/>
        <v>1261.1397108400001</v>
      </c>
      <c r="F34" s="6">
        <f t="shared" si="16"/>
        <v>1261.1397108400001</v>
      </c>
      <c r="G34" s="6">
        <f t="shared" si="16"/>
        <v>1261.1397108400001</v>
      </c>
      <c r="H34" s="6">
        <f t="shared" si="16"/>
        <v>1261.1397108400001</v>
      </c>
      <c r="I34" s="6">
        <f t="shared" si="16"/>
        <v>1261.1397108400001</v>
      </c>
      <c r="J34" s="6">
        <f t="shared" si="16"/>
        <v>1261.1397108400001</v>
      </c>
      <c r="K34" s="6">
        <f t="shared" si="16"/>
        <v>1261.1397108400001</v>
      </c>
      <c r="L34" s="6">
        <f t="shared" si="16"/>
        <v>1261.1397108400001</v>
      </c>
      <c r="M34" s="6">
        <f t="shared" si="16"/>
        <v>1261.1397108400001</v>
      </c>
      <c r="N34" s="6">
        <f t="shared" si="16"/>
        <v>1261.1397108400001</v>
      </c>
      <c r="O34" s="19" t="s">
        <v>27</v>
      </c>
    </row>
    <row r="35" spans="1:15" x14ac:dyDescent="0.45">
      <c r="A35" t="s">
        <v>11</v>
      </c>
      <c r="C35" s="6">
        <f t="shared" ref="C35" si="17">SUM(C33:C34)</f>
        <v>757793.65971083997</v>
      </c>
      <c r="D35" s="6">
        <f t="shared" ref="D35:N35" si="18">SUM(D33:D34)</f>
        <v>757793.65971083997</v>
      </c>
      <c r="E35" s="6">
        <f t="shared" si="18"/>
        <v>757793.65971083997</v>
      </c>
      <c r="F35" s="6">
        <f t="shared" si="18"/>
        <v>757793.65971083997</v>
      </c>
      <c r="G35" s="6">
        <f t="shared" si="18"/>
        <v>757793.65971083997</v>
      </c>
      <c r="H35" s="6">
        <f t="shared" si="18"/>
        <v>757793.65971083997</v>
      </c>
      <c r="I35" s="6">
        <f t="shared" si="18"/>
        <v>757793.65971083997</v>
      </c>
      <c r="J35" s="6">
        <f t="shared" si="18"/>
        <v>757793.65971083997</v>
      </c>
      <c r="K35" s="6">
        <f t="shared" si="18"/>
        <v>757793.65971083997</v>
      </c>
      <c r="L35" s="6">
        <f t="shared" si="18"/>
        <v>757793.65971083997</v>
      </c>
      <c r="M35" s="6">
        <f t="shared" si="18"/>
        <v>757793.65971083997</v>
      </c>
      <c r="N35" s="6">
        <f t="shared" si="18"/>
        <v>757793.65971083997</v>
      </c>
      <c r="O35" s="16">
        <f>SUM(C35:N35)</f>
        <v>9093523.916530082</v>
      </c>
    </row>
    <row r="36" spans="1:15" ht="14.65" thickBot="1" x14ac:dyDescent="0.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5" ht="23.65" thickBot="1" x14ac:dyDescent="0.75">
      <c r="A37" s="10" t="s">
        <v>24</v>
      </c>
      <c r="B37" s="11"/>
      <c r="C37" s="12">
        <f t="shared" ref="C37" si="19">C35/C13</f>
        <v>7.5779365971083992E-2</v>
      </c>
      <c r="D37" s="12">
        <f t="shared" ref="D37:N37" si="20">D35/D13</f>
        <v>7.5779365971083992E-2</v>
      </c>
      <c r="E37" s="12">
        <f t="shared" si="20"/>
        <v>7.5779365971083992E-2</v>
      </c>
      <c r="F37" s="12">
        <f t="shared" si="20"/>
        <v>7.5779365971083992E-2</v>
      </c>
      <c r="G37" s="12">
        <f t="shared" si="20"/>
        <v>7.5779365971083992E-2</v>
      </c>
      <c r="H37" s="12">
        <f t="shared" si="20"/>
        <v>7.5779365971083992E-2</v>
      </c>
      <c r="I37" s="12">
        <f t="shared" si="20"/>
        <v>7.5779365971083992E-2</v>
      </c>
      <c r="J37" s="12">
        <f t="shared" si="20"/>
        <v>7.5779365971083992E-2</v>
      </c>
      <c r="K37" s="12">
        <f t="shared" si="20"/>
        <v>7.5779365971083992E-2</v>
      </c>
      <c r="L37" s="12">
        <f t="shared" si="20"/>
        <v>7.5779365971083992E-2</v>
      </c>
      <c r="M37" s="12">
        <f t="shared" si="20"/>
        <v>7.5779365971083992E-2</v>
      </c>
      <c r="N37" s="12">
        <f t="shared" si="20"/>
        <v>7.5779365971083992E-2</v>
      </c>
      <c r="O37" s="20">
        <f t="shared" ref="O37" si="21">O35/O13</f>
        <v>7.577936597108402E-2</v>
      </c>
    </row>
    <row r="40" spans="1:15" ht="14.65" thickBot="1" x14ac:dyDescent="0.5"/>
    <row r="41" spans="1:15" x14ac:dyDescent="0.45">
      <c r="A41" s="44" t="s">
        <v>49</v>
      </c>
    </row>
    <row r="42" spans="1:15" ht="14.65" thickBot="1" x14ac:dyDescent="0.5">
      <c r="A42" s="45"/>
    </row>
    <row r="43" spans="1:15" ht="46.9" thickBot="1" x14ac:dyDescent="0.75">
      <c r="A43" s="31" t="s">
        <v>37</v>
      </c>
      <c r="C43" s="41">
        <v>2027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</row>
    <row r="44" spans="1:15" ht="28.9" thickBot="1" x14ac:dyDescent="0.5">
      <c r="A44" s="22" t="s">
        <v>32</v>
      </c>
      <c r="C44" s="13" t="s">
        <v>12</v>
      </c>
      <c r="D44" s="14" t="s">
        <v>13</v>
      </c>
      <c r="E44" s="14" t="s">
        <v>14</v>
      </c>
      <c r="F44" s="14" t="s">
        <v>15</v>
      </c>
      <c r="G44" s="14" t="s">
        <v>16</v>
      </c>
      <c r="H44" s="14" t="s">
        <v>17</v>
      </c>
      <c r="I44" s="14" t="s">
        <v>18</v>
      </c>
      <c r="J44" s="14" t="s">
        <v>19</v>
      </c>
      <c r="K44" s="14" t="s">
        <v>20</v>
      </c>
      <c r="L44" s="14" t="s">
        <v>21</v>
      </c>
      <c r="M44" s="14" t="s">
        <v>22</v>
      </c>
      <c r="N44" s="15" t="s">
        <v>23</v>
      </c>
      <c r="O44" s="19" t="s">
        <v>28</v>
      </c>
    </row>
    <row r="45" spans="1:15" x14ac:dyDescent="0.45">
      <c r="A45" s="1" t="s">
        <v>0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9"/>
    </row>
    <row r="46" spans="1:15" x14ac:dyDescent="0.45">
      <c r="A46" t="s">
        <v>1</v>
      </c>
      <c r="C46" s="4">
        <v>40000</v>
      </c>
      <c r="D46" s="4">
        <v>40000</v>
      </c>
      <c r="E46" s="4">
        <v>40000</v>
      </c>
      <c r="F46" s="4">
        <v>40000</v>
      </c>
      <c r="G46" s="4">
        <v>40000</v>
      </c>
      <c r="H46" s="4">
        <v>40000</v>
      </c>
      <c r="I46" s="4">
        <v>40000</v>
      </c>
      <c r="J46" s="4">
        <v>40000</v>
      </c>
      <c r="K46" s="4">
        <v>40000</v>
      </c>
      <c r="L46" s="4">
        <v>40000</v>
      </c>
      <c r="M46" s="4">
        <v>40000</v>
      </c>
      <c r="N46" s="4">
        <v>40000</v>
      </c>
      <c r="O46" s="19"/>
    </row>
    <row r="47" spans="1:15" x14ac:dyDescent="0.45">
      <c r="A47" t="s">
        <v>2</v>
      </c>
      <c r="C47" s="4">
        <v>40000</v>
      </c>
      <c r="D47" s="4">
        <v>40000</v>
      </c>
      <c r="E47" s="4">
        <v>40000</v>
      </c>
      <c r="F47" s="4">
        <v>40000</v>
      </c>
      <c r="G47" s="4">
        <v>40000</v>
      </c>
      <c r="H47" s="4">
        <v>40000</v>
      </c>
      <c r="I47" s="4">
        <v>40000</v>
      </c>
      <c r="J47" s="4">
        <v>40000</v>
      </c>
      <c r="K47" s="4">
        <v>40000</v>
      </c>
      <c r="L47" s="4">
        <v>40000</v>
      </c>
      <c r="M47" s="4">
        <v>40000</v>
      </c>
      <c r="N47" s="4">
        <v>40000</v>
      </c>
      <c r="O47" s="19" t="s">
        <v>26</v>
      </c>
    </row>
    <row r="48" spans="1:15" x14ac:dyDescent="0.45">
      <c r="A48" t="s">
        <v>3</v>
      </c>
      <c r="C48" s="4">
        <v>28600000</v>
      </c>
      <c r="D48" s="4">
        <v>28600000</v>
      </c>
      <c r="E48" s="4">
        <v>28600000</v>
      </c>
      <c r="F48" s="4">
        <v>28600000</v>
      </c>
      <c r="G48" s="4">
        <v>28600000</v>
      </c>
      <c r="H48" s="4">
        <v>28600000</v>
      </c>
      <c r="I48" s="4">
        <v>28600000</v>
      </c>
      <c r="J48" s="4">
        <v>28600000</v>
      </c>
      <c r="K48" s="4">
        <v>28600000</v>
      </c>
      <c r="L48" s="4">
        <v>28600000</v>
      </c>
      <c r="M48" s="4">
        <v>28600000</v>
      </c>
      <c r="N48" s="4">
        <v>28600000</v>
      </c>
      <c r="O48" s="17">
        <f>SUM(C48:N48)</f>
        <v>343200000</v>
      </c>
    </row>
    <row r="49" spans="1:15" x14ac:dyDescent="0.4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5" ht="18" x14ac:dyDescent="0.55000000000000004">
      <c r="A50" s="2" t="s">
        <v>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5" x14ac:dyDescent="0.45">
      <c r="A51" s="1" t="s">
        <v>30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5" x14ac:dyDescent="0.45">
      <c r="A52" t="s">
        <v>31</v>
      </c>
      <c r="C52" s="7">
        <v>6.2630000000000005E-2</v>
      </c>
      <c r="D52" s="7">
        <v>6.2630000000000005E-2</v>
      </c>
      <c r="E52" s="7">
        <v>6.2630000000000005E-2</v>
      </c>
      <c r="F52" s="7">
        <v>6.2630000000000005E-2</v>
      </c>
      <c r="G52" s="7">
        <v>6.2630000000000005E-2</v>
      </c>
      <c r="H52" s="7">
        <v>6.2630000000000005E-2</v>
      </c>
      <c r="I52" s="7">
        <v>6.2630000000000005E-2</v>
      </c>
      <c r="J52" s="7">
        <v>6.2630000000000005E-2</v>
      </c>
      <c r="K52" s="7">
        <v>6.2630000000000005E-2</v>
      </c>
      <c r="L52" s="7">
        <v>6.2630000000000005E-2</v>
      </c>
      <c r="M52" s="7">
        <v>6.2630000000000005E-2</v>
      </c>
      <c r="N52" s="7">
        <v>6.2630000000000005E-2</v>
      </c>
    </row>
    <row r="53" spans="1:15" x14ac:dyDescent="0.45">
      <c r="A53" t="s">
        <v>25</v>
      </c>
      <c r="C53" s="6">
        <f t="shared" ref="C53" si="22">C48*C52</f>
        <v>1791218.0000000002</v>
      </c>
      <c r="D53" s="6">
        <f t="shared" ref="D53:N53" si="23">D48*D52</f>
        <v>1791218.0000000002</v>
      </c>
      <c r="E53" s="6">
        <f t="shared" si="23"/>
        <v>1791218.0000000002</v>
      </c>
      <c r="F53" s="6">
        <f t="shared" si="23"/>
        <v>1791218.0000000002</v>
      </c>
      <c r="G53" s="6">
        <f t="shared" si="23"/>
        <v>1791218.0000000002</v>
      </c>
      <c r="H53" s="6">
        <f t="shared" si="23"/>
        <v>1791218.0000000002</v>
      </c>
      <c r="I53" s="6">
        <f t="shared" si="23"/>
        <v>1791218.0000000002</v>
      </c>
      <c r="J53" s="6">
        <f t="shared" si="23"/>
        <v>1791218.0000000002</v>
      </c>
      <c r="K53" s="6">
        <f t="shared" si="23"/>
        <v>1791218.0000000002</v>
      </c>
      <c r="L53" s="6">
        <f t="shared" si="23"/>
        <v>1791218.0000000002</v>
      </c>
      <c r="M53" s="6">
        <f t="shared" si="23"/>
        <v>1791218.0000000002</v>
      </c>
      <c r="N53" s="6">
        <f t="shared" si="23"/>
        <v>1791218.0000000002</v>
      </c>
      <c r="O53" s="16">
        <f>SUM(C53:N53)</f>
        <v>21494616.000000004</v>
      </c>
    </row>
    <row r="54" spans="1:15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5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5" ht="18" x14ac:dyDescent="0.55000000000000004">
      <c r="A56" s="2" t="s">
        <v>33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5" x14ac:dyDescent="0.45">
      <c r="A57" t="s">
        <v>4</v>
      </c>
      <c r="C57" s="5">
        <v>15.23</v>
      </c>
      <c r="D57" s="5">
        <v>15.23</v>
      </c>
      <c r="E57" s="5">
        <v>15.23</v>
      </c>
      <c r="F57" s="5">
        <v>15.23</v>
      </c>
      <c r="G57" s="5">
        <v>15.23</v>
      </c>
      <c r="H57" s="5">
        <v>15.23</v>
      </c>
      <c r="I57" s="5">
        <v>15.23</v>
      </c>
      <c r="J57" s="5">
        <v>15.23</v>
      </c>
      <c r="K57" s="5">
        <v>15.23</v>
      </c>
      <c r="L57" s="5">
        <v>15.23</v>
      </c>
      <c r="M57" s="5">
        <v>15.23</v>
      </c>
      <c r="N57" s="5">
        <v>15.23</v>
      </c>
    </row>
    <row r="58" spans="1:15" x14ac:dyDescent="0.45">
      <c r="A58" t="s">
        <v>5</v>
      </c>
      <c r="C58" s="5">
        <v>46.6</v>
      </c>
      <c r="D58" s="5">
        <v>46.6</v>
      </c>
      <c r="E58" s="5">
        <v>46.6</v>
      </c>
      <c r="F58" s="5">
        <v>46.6</v>
      </c>
      <c r="G58" s="5">
        <v>46.6</v>
      </c>
      <c r="H58" s="5">
        <v>46.6</v>
      </c>
      <c r="I58" s="5">
        <v>46.6</v>
      </c>
      <c r="J58" s="5">
        <v>46.6</v>
      </c>
      <c r="K58" s="5">
        <v>46.6</v>
      </c>
      <c r="L58" s="5">
        <v>46.6</v>
      </c>
      <c r="M58" s="5">
        <v>46.6</v>
      </c>
      <c r="N58" s="5">
        <v>46.6</v>
      </c>
    </row>
    <row r="59" spans="1:15" x14ac:dyDescent="0.45">
      <c r="A59" t="s">
        <v>29</v>
      </c>
      <c r="C59" s="5">
        <f t="shared" ref="C59" si="24">C47*0</f>
        <v>0</v>
      </c>
      <c r="D59" s="5">
        <f t="shared" ref="D59:N59" si="25">D47*0</f>
        <v>0</v>
      </c>
      <c r="E59" s="5">
        <f t="shared" si="25"/>
        <v>0</v>
      </c>
      <c r="F59" s="5">
        <f t="shared" si="25"/>
        <v>0</v>
      </c>
      <c r="G59" s="5">
        <f t="shared" si="25"/>
        <v>0</v>
      </c>
      <c r="H59" s="5">
        <f t="shared" si="25"/>
        <v>0</v>
      </c>
      <c r="I59" s="5">
        <f t="shared" si="25"/>
        <v>0</v>
      </c>
      <c r="J59" s="5">
        <f t="shared" si="25"/>
        <v>0</v>
      </c>
      <c r="K59" s="5">
        <f t="shared" si="25"/>
        <v>0</v>
      </c>
      <c r="L59" s="5">
        <f t="shared" si="25"/>
        <v>0</v>
      </c>
      <c r="M59" s="5">
        <f t="shared" si="25"/>
        <v>0</v>
      </c>
      <c r="N59" s="5">
        <f t="shared" si="25"/>
        <v>0</v>
      </c>
    </row>
    <row r="60" spans="1:15" x14ac:dyDescent="0.45">
      <c r="A60" t="s">
        <v>34</v>
      </c>
      <c r="C60" s="5">
        <f>C46*3.706828</f>
        <v>148273.12</v>
      </c>
      <c r="D60" s="5">
        <f t="shared" ref="D60:N60" si="26">D46*3.706828</f>
        <v>148273.12</v>
      </c>
      <c r="E60" s="5">
        <f t="shared" si="26"/>
        <v>148273.12</v>
      </c>
      <c r="F60" s="5">
        <f t="shared" si="26"/>
        <v>148273.12</v>
      </c>
      <c r="G60" s="5">
        <f t="shared" si="26"/>
        <v>148273.12</v>
      </c>
      <c r="H60" s="5">
        <f t="shared" si="26"/>
        <v>148273.12</v>
      </c>
      <c r="I60" s="5">
        <f t="shared" si="26"/>
        <v>148273.12</v>
      </c>
      <c r="J60" s="5">
        <f t="shared" si="26"/>
        <v>148273.12</v>
      </c>
      <c r="K60" s="5">
        <f t="shared" si="26"/>
        <v>148273.12</v>
      </c>
      <c r="L60" s="5">
        <f t="shared" si="26"/>
        <v>148273.12</v>
      </c>
      <c r="M60" s="5">
        <f t="shared" si="26"/>
        <v>148273.12</v>
      </c>
      <c r="N60" s="5">
        <f t="shared" si="26"/>
        <v>148273.12</v>
      </c>
    </row>
    <row r="61" spans="1:15" x14ac:dyDescent="0.45">
      <c r="A61" t="s">
        <v>38</v>
      </c>
      <c r="C61" s="5">
        <f>C46*0.452807</f>
        <v>18112.28</v>
      </c>
      <c r="D61" s="5">
        <f t="shared" ref="D61:N61" si="27">D46*0.452807</f>
        <v>18112.28</v>
      </c>
      <c r="E61" s="5">
        <f t="shared" si="27"/>
        <v>18112.28</v>
      </c>
      <c r="F61" s="5">
        <f t="shared" si="27"/>
        <v>18112.28</v>
      </c>
      <c r="G61" s="5">
        <f t="shared" si="27"/>
        <v>18112.28</v>
      </c>
      <c r="H61" s="5">
        <f t="shared" si="27"/>
        <v>18112.28</v>
      </c>
      <c r="I61" s="5">
        <f t="shared" si="27"/>
        <v>18112.28</v>
      </c>
      <c r="J61" s="5">
        <f t="shared" si="27"/>
        <v>18112.28</v>
      </c>
      <c r="K61" s="5">
        <f t="shared" si="27"/>
        <v>18112.28</v>
      </c>
      <c r="L61" s="5">
        <f t="shared" si="27"/>
        <v>18112.28</v>
      </c>
      <c r="M61" s="5">
        <f t="shared" si="27"/>
        <v>18112.28</v>
      </c>
      <c r="N61" s="5">
        <f t="shared" si="27"/>
        <v>18112.28</v>
      </c>
    </row>
    <row r="62" spans="1:15" x14ac:dyDescent="0.45">
      <c r="A62" t="s">
        <v>35</v>
      </c>
      <c r="C62" s="5">
        <f>C46*0.041</f>
        <v>1640</v>
      </c>
      <c r="D62" s="5">
        <f t="shared" ref="D62:N62" si="28">D46*0.041</f>
        <v>1640</v>
      </c>
      <c r="E62" s="5">
        <f t="shared" si="28"/>
        <v>1640</v>
      </c>
      <c r="F62" s="5">
        <f t="shared" si="28"/>
        <v>1640</v>
      </c>
      <c r="G62" s="5">
        <f t="shared" si="28"/>
        <v>1640</v>
      </c>
      <c r="H62" s="5">
        <f t="shared" si="28"/>
        <v>1640</v>
      </c>
      <c r="I62" s="5">
        <f t="shared" si="28"/>
        <v>1640</v>
      </c>
      <c r="J62" s="5">
        <f t="shared" si="28"/>
        <v>1640</v>
      </c>
      <c r="K62" s="5">
        <f t="shared" si="28"/>
        <v>1640</v>
      </c>
      <c r="L62" s="5">
        <f t="shared" si="28"/>
        <v>1640</v>
      </c>
      <c r="M62" s="5">
        <f t="shared" si="28"/>
        <v>1640</v>
      </c>
      <c r="N62" s="5">
        <f t="shared" si="28"/>
        <v>1640</v>
      </c>
    </row>
    <row r="63" spans="1:15" x14ac:dyDescent="0.45">
      <c r="A63" t="s">
        <v>39</v>
      </c>
      <c r="C63" s="5">
        <f>C47*4.7037</f>
        <v>188148.00000000003</v>
      </c>
      <c r="D63" s="5">
        <f t="shared" ref="D63:N63" si="29">D47*4.7037</f>
        <v>188148.00000000003</v>
      </c>
      <c r="E63" s="5">
        <f t="shared" si="29"/>
        <v>188148.00000000003</v>
      </c>
      <c r="F63" s="5">
        <f t="shared" si="29"/>
        <v>188148.00000000003</v>
      </c>
      <c r="G63" s="5">
        <f t="shared" si="29"/>
        <v>188148.00000000003</v>
      </c>
      <c r="H63" s="5">
        <f t="shared" si="29"/>
        <v>188148.00000000003</v>
      </c>
      <c r="I63" s="5">
        <f t="shared" si="29"/>
        <v>188148.00000000003</v>
      </c>
      <c r="J63" s="5">
        <f t="shared" si="29"/>
        <v>188148.00000000003</v>
      </c>
      <c r="K63" s="5">
        <f t="shared" si="29"/>
        <v>188148.00000000003</v>
      </c>
      <c r="L63" s="5">
        <f t="shared" si="29"/>
        <v>188148.00000000003</v>
      </c>
      <c r="M63" s="5">
        <f t="shared" si="29"/>
        <v>188148.00000000003</v>
      </c>
      <c r="N63" s="5">
        <f t="shared" si="29"/>
        <v>188148.00000000003</v>
      </c>
    </row>
    <row r="64" spans="1:15" x14ac:dyDescent="0.45">
      <c r="A64" t="s">
        <v>40</v>
      </c>
      <c r="C64" s="5">
        <f>C48*0.000551</f>
        <v>15758.599999999999</v>
      </c>
      <c r="D64" s="5">
        <f t="shared" ref="D64:N64" si="30">D48*0.000551</f>
        <v>15758.599999999999</v>
      </c>
      <c r="E64" s="5">
        <f t="shared" si="30"/>
        <v>15758.599999999999</v>
      </c>
      <c r="F64" s="5">
        <f t="shared" si="30"/>
        <v>15758.599999999999</v>
      </c>
      <c r="G64" s="5">
        <f t="shared" si="30"/>
        <v>15758.599999999999</v>
      </c>
      <c r="H64" s="5">
        <f t="shared" si="30"/>
        <v>15758.599999999999</v>
      </c>
      <c r="I64" s="5">
        <f t="shared" si="30"/>
        <v>15758.599999999999</v>
      </c>
      <c r="J64" s="5">
        <f t="shared" si="30"/>
        <v>15758.599999999999</v>
      </c>
      <c r="K64" s="5">
        <f t="shared" si="30"/>
        <v>15758.599999999999</v>
      </c>
      <c r="L64" s="5">
        <f t="shared" si="30"/>
        <v>15758.599999999999</v>
      </c>
      <c r="M64" s="5">
        <f t="shared" si="30"/>
        <v>15758.599999999999</v>
      </c>
      <c r="N64" s="5">
        <f t="shared" si="30"/>
        <v>15758.599999999999</v>
      </c>
    </row>
    <row r="65" spans="1:15" x14ac:dyDescent="0.45">
      <c r="A65" t="s">
        <v>6</v>
      </c>
      <c r="C65" s="5">
        <f t="shared" ref="C65" si="31">SUM(C57:C64)</f>
        <v>371993.82999999996</v>
      </c>
      <c r="D65" s="5">
        <f t="shared" ref="D65:N65" si="32">SUM(D57:D64)</f>
        <v>371993.82999999996</v>
      </c>
      <c r="E65" s="5">
        <f t="shared" si="32"/>
        <v>371993.82999999996</v>
      </c>
      <c r="F65" s="5">
        <f t="shared" si="32"/>
        <v>371993.82999999996</v>
      </c>
      <c r="G65" s="5">
        <f t="shared" si="32"/>
        <v>371993.82999999996</v>
      </c>
      <c r="H65" s="5">
        <f t="shared" si="32"/>
        <v>371993.82999999996</v>
      </c>
      <c r="I65" s="5">
        <f t="shared" si="32"/>
        <v>371993.82999999996</v>
      </c>
      <c r="J65" s="5">
        <f t="shared" si="32"/>
        <v>371993.82999999996</v>
      </c>
      <c r="K65" s="5">
        <f t="shared" si="32"/>
        <v>371993.82999999996</v>
      </c>
      <c r="L65" s="5">
        <f t="shared" si="32"/>
        <v>371993.82999999996</v>
      </c>
      <c r="M65" s="5">
        <f t="shared" si="32"/>
        <v>371993.82999999996</v>
      </c>
      <c r="N65" s="5">
        <f t="shared" si="32"/>
        <v>371993.82999999996</v>
      </c>
      <c r="O65" s="37">
        <f>SUM(C65:N65)</f>
        <v>4463925.96</v>
      </c>
    </row>
    <row r="66" spans="1:15" x14ac:dyDescent="0.45">
      <c r="A66" t="s">
        <v>8</v>
      </c>
      <c r="C66" s="7">
        <f t="shared" ref="C66" si="33">C65/C48</f>
        <v>1.3006777272727272E-2</v>
      </c>
      <c r="D66" s="7">
        <f t="shared" ref="D66:N66" si="34">D65/D48</f>
        <v>1.3006777272727272E-2</v>
      </c>
      <c r="E66" s="7">
        <f t="shared" si="34"/>
        <v>1.3006777272727272E-2</v>
      </c>
      <c r="F66" s="7">
        <f t="shared" si="34"/>
        <v>1.3006777272727272E-2</v>
      </c>
      <c r="G66" s="7">
        <f t="shared" si="34"/>
        <v>1.3006777272727272E-2</v>
      </c>
      <c r="H66" s="7">
        <f t="shared" si="34"/>
        <v>1.3006777272727272E-2</v>
      </c>
      <c r="I66" s="7">
        <f t="shared" si="34"/>
        <v>1.3006777272727272E-2</v>
      </c>
      <c r="J66" s="7">
        <f t="shared" si="34"/>
        <v>1.3006777272727272E-2</v>
      </c>
      <c r="K66" s="7">
        <f t="shared" si="34"/>
        <v>1.3006777272727272E-2</v>
      </c>
      <c r="L66" s="7">
        <f t="shared" si="34"/>
        <v>1.3006777272727272E-2</v>
      </c>
      <c r="M66" s="7">
        <f t="shared" si="34"/>
        <v>1.3006777272727272E-2</v>
      </c>
      <c r="N66" s="7">
        <f t="shared" si="34"/>
        <v>1.3006777272727272E-2</v>
      </c>
    </row>
    <row r="67" spans="1:15" x14ac:dyDescent="0.4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5" x14ac:dyDescent="0.45">
      <c r="A68" t="s">
        <v>10</v>
      </c>
      <c r="C68" s="6">
        <f t="shared" ref="C68" si="35">SUM(C53,C65)</f>
        <v>2163211.83</v>
      </c>
      <c r="D68" s="6">
        <f t="shared" ref="D68:N68" si="36">SUM(D53,D65)</f>
        <v>2163211.83</v>
      </c>
      <c r="E68" s="6">
        <f t="shared" si="36"/>
        <v>2163211.83</v>
      </c>
      <c r="F68" s="6">
        <f t="shared" si="36"/>
        <v>2163211.83</v>
      </c>
      <c r="G68" s="6">
        <f t="shared" si="36"/>
        <v>2163211.83</v>
      </c>
      <c r="H68" s="6">
        <f t="shared" si="36"/>
        <v>2163211.83</v>
      </c>
      <c r="I68" s="6">
        <f t="shared" si="36"/>
        <v>2163211.83</v>
      </c>
      <c r="J68" s="6">
        <f t="shared" si="36"/>
        <v>2163211.83</v>
      </c>
      <c r="K68" s="6">
        <f t="shared" si="36"/>
        <v>2163211.83</v>
      </c>
      <c r="L68" s="6">
        <f t="shared" si="36"/>
        <v>2163211.83</v>
      </c>
      <c r="M68" s="6">
        <f t="shared" si="36"/>
        <v>2163211.83</v>
      </c>
      <c r="N68" s="6">
        <f t="shared" si="36"/>
        <v>2163211.83</v>
      </c>
    </row>
    <row r="69" spans="1:15" x14ac:dyDescent="0.45">
      <c r="A69" t="s">
        <v>9</v>
      </c>
      <c r="C69" s="6">
        <f t="shared" ref="C69" si="37">C68*0.001667</f>
        <v>3606.0741206100001</v>
      </c>
      <c r="D69" s="6">
        <f t="shared" ref="D69:N69" si="38">D68*0.001667</f>
        <v>3606.0741206100001</v>
      </c>
      <c r="E69" s="6">
        <f t="shared" si="38"/>
        <v>3606.0741206100001</v>
      </c>
      <c r="F69" s="6">
        <f t="shared" si="38"/>
        <v>3606.0741206100001</v>
      </c>
      <c r="G69" s="6">
        <f t="shared" si="38"/>
        <v>3606.0741206100001</v>
      </c>
      <c r="H69" s="6">
        <f t="shared" si="38"/>
        <v>3606.0741206100001</v>
      </c>
      <c r="I69" s="6">
        <f t="shared" si="38"/>
        <v>3606.0741206100001</v>
      </c>
      <c r="J69" s="6">
        <f t="shared" si="38"/>
        <v>3606.0741206100001</v>
      </c>
      <c r="K69" s="6">
        <f t="shared" si="38"/>
        <v>3606.0741206100001</v>
      </c>
      <c r="L69" s="6">
        <f t="shared" si="38"/>
        <v>3606.0741206100001</v>
      </c>
      <c r="M69" s="6">
        <f t="shared" si="38"/>
        <v>3606.0741206100001</v>
      </c>
      <c r="N69" s="6">
        <f t="shared" si="38"/>
        <v>3606.0741206100001</v>
      </c>
      <c r="O69" s="19" t="s">
        <v>27</v>
      </c>
    </row>
    <row r="70" spans="1:15" x14ac:dyDescent="0.45">
      <c r="A70" t="s">
        <v>11</v>
      </c>
      <c r="C70" s="6">
        <f t="shared" ref="C70" si="39">SUM(C68:C69)</f>
        <v>2166817.9041206101</v>
      </c>
      <c r="D70" s="6">
        <f t="shared" ref="D70:N70" si="40">SUM(D68:D69)</f>
        <v>2166817.9041206101</v>
      </c>
      <c r="E70" s="6">
        <f t="shared" si="40"/>
        <v>2166817.9041206101</v>
      </c>
      <c r="F70" s="6">
        <f t="shared" si="40"/>
        <v>2166817.9041206101</v>
      </c>
      <c r="G70" s="6">
        <f t="shared" si="40"/>
        <v>2166817.9041206101</v>
      </c>
      <c r="H70" s="6">
        <f t="shared" si="40"/>
        <v>2166817.9041206101</v>
      </c>
      <c r="I70" s="6">
        <f t="shared" si="40"/>
        <v>2166817.9041206101</v>
      </c>
      <c r="J70" s="6">
        <f t="shared" si="40"/>
        <v>2166817.9041206101</v>
      </c>
      <c r="K70" s="6">
        <f t="shared" si="40"/>
        <v>2166817.9041206101</v>
      </c>
      <c r="L70" s="6">
        <f t="shared" si="40"/>
        <v>2166817.9041206101</v>
      </c>
      <c r="M70" s="6">
        <f t="shared" si="40"/>
        <v>2166817.9041206101</v>
      </c>
      <c r="N70" s="6">
        <f t="shared" si="40"/>
        <v>2166817.9041206101</v>
      </c>
      <c r="O70" s="16">
        <f>SUM(C70:N70)</f>
        <v>26001814.849447314</v>
      </c>
    </row>
    <row r="71" spans="1:15" ht="14.65" thickBot="1" x14ac:dyDescent="0.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5" ht="23.65" thickBot="1" x14ac:dyDescent="0.75">
      <c r="A72" s="10" t="s">
        <v>24</v>
      </c>
      <c r="B72" s="11"/>
      <c r="C72" s="12">
        <f t="shared" ref="C72:O72" si="41">C70/C48</f>
        <v>7.5762863780440906E-2</v>
      </c>
      <c r="D72" s="12">
        <f t="shared" ref="D72:N72" si="42">D70/D48</f>
        <v>7.5762863780440906E-2</v>
      </c>
      <c r="E72" s="12">
        <f t="shared" si="42"/>
        <v>7.5762863780440906E-2</v>
      </c>
      <c r="F72" s="12">
        <f t="shared" si="42"/>
        <v>7.5762863780440906E-2</v>
      </c>
      <c r="G72" s="12">
        <f t="shared" si="42"/>
        <v>7.5762863780440906E-2</v>
      </c>
      <c r="H72" s="12">
        <f t="shared" si="42"/>
        <v>7.5762863780440906E-2</v>
      </c>
      <c r="I72" s="12">
        <f t="shared" si="42"/>
        <v>7.5762863780440906E-2</v>
      </c>
      <c r="J72" s="12">
        <f t="shared" si="42"/>
        <v>7.5762863780440906E-2</v>
      </c>
      <c r="K72" s="12">
        <f t="shared" si="42"/>
        <v>7.5762863780440906E-2</v>
      </c>
      <c r="L72" s="12">
        <f t="shared" si="42"/>
        <v>7.5762863780440906E-2</v>
      </c>
      <c r="M72" s="12">
        <f t="shared" si="42"/>
        <v>7.5762863780440906E-2</v>
      </c>
      <c r="N72" s="12">
        <f t="shared" si="42"/>
        <v>7.5762863780440906E-2</v>
      </c>
      <c r="O72" s="20">
        <f t="shared" si="41"/>
        <v>7.5762863780440892E-2</v>
      </c>
    </row>
  </sheetData>
  <mergeCells count="4">
    <mergeCell ref="C8:N8"/>
    <mergeCell ref="A6:A7"/>
    <mergeCell ref="A41:A42"/>
    <mergeCell ref="C43:N43"/>
  </mergeCells>
  <pageMargins left="0.25" right="0.25" top="1.25" bottom="0.75" header="0.3" footer="0.3"/>
  <pageSetup scale="55" orientation="landscape" r:id="rId1"/>
  <headerFooter>
    <oddFooter>&amp;C&amp;G</oddFooter>
  </headerFooter>
  <rowBreaks count="1" manualBreakCount="1">
    <brk id="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Pri Svc GT 10 KW-Dist Line</vt:lpstr>
      <vt:lpstr>'Pri Svc GT 10 KW-Dist Line'!Print_Titles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Thomas</cp:lastModifiedBy>
  <cp:lastPrinted>2025-02-07T17:17:10Z</cp:lastPrinted>
  <dcterms:created xsi:type="dcterms:W3CDTF">2013-01-21T23:01:36Z</dcterms:created>
  <dcterms:modified xsi:type="dcterms:W3CDTF">2025-02-07T17:32:57Z</dcterms:modified>
</cp:coreProperties>
</file>